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ngh\Desktop\"/>
    </mc:Choice>
  </mc:AlternateContent>
  <xr:revisionPtr revIDLastSave="0" documentId="13_ncr:1_{477C8D3A-07A5-46F9-8CBA-0CC9CFA4A28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TATIC" sheetId="1" r:id="rId1"/>
    <sheet name="LIVE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B4" i="1"/>
  <c r="G4" i="1" s="1"/>
  <c r="B5" i="1"/>
  <c r="B6" i="1"/>
  <c r="B7" i="1"/>
  <c r="B8" i="1"/>
  <c r="B9" i="1"/>
  <c r="B10" i="1"/>
  <c r="B3" i="1"/>
  <c r="G3" i="1" s="1"/>
  <c r="D3" i="2"/>
  <c r="C3" i="2"/>
  <c r="E3" i="2" l="1"/>
  <c r="D3" i="1"/>
  <c r="I3" i="1" s="1"/>
  <c r="D9" i="1"/>
  <c r="D8" i="1"/>
  <c r="D7" i="1"/>
  <c r="D4" i="1"/>
  <c r="D6" i="1"/>
  <c r="D10" i="1"/>
  <c r="D5" i="1"/>
  <c r="F9" i="2"/>
  <c r="F8" i="2"/>
  <c r="F7" i="2"/>
  <c r="F13" i="2"/>
  <c r="F6" i="2"/>
  <c r="F12" i="2"/>
  <c r="F10" i="2"/>
  <c r="F11" i="2"/>
  <c r="E4" i="1" l="1"/>
  <c r="I4" i="1"/>
  <c r="K3" i="1" s="1"/>
  <c r="E10" i="1"/>
  <c r="E5" i="1"/>
  <c r="E8" i="1"/>
  <c r="E6" i="1"/>
  <c r="E7" i="1"/>
  <c r="E9" i="1"/>
  <c r="E3" i="1"/>
  <c r="C12" i="2"/>
  <c r="B6" i="2"/>
  <c r="B10" i="2"/>
  <c r="D6" i="2"/>
  <c r="C6" i="2"/>
  <c r="D9" i="2"/>
  <c r="D10" i="2"/>
  <c r="D7" i="2"/>
  <c r="B12" i="2"/>
  <c r="C9" i="2"/>
  <c r="C13" i="2"/>
  <c r="B13" i="2"/>
  <c r="B8" i="2"/>
  <c r="C7" i="2"/>
  <c r="C11" i="2"/>
  <c r="D13" i="2"/>
  <c r="D12" i="2"/>
  <c r="B11" i="2"/>
  <c r="B7" i="2"/>
  <c r="D8" i="2"/>
  <c r="C8" i="2"/>
  <c r="C10" i="2"/>
  <c r="D11" i="2"/>
  <c r="B9" i="2"/>
  <c r="G7" i="2" l="1" a="1"/>
  <c r="G7" i="2" s="1"/>
  <c r="E9" i="2"/>
  <c r="H7" i="2" a="1"/>
  <c r="H7" i="2" s="1"/>
  <c r="G6" i="2" a="1"/>
  <c r="G6" i="2" s="1"/>
  <c r="I7" i="2" a="1"/>
  <c r="I7" i="2" s="1"/>
  <c r="E11" i="2"/>
  <c r="I6" i="2" a="1"/>
  <c r="I6" i="2" s="1"/>
  <c r="E6" i="2"/>
  <c r="H6" i="2" a="1"/>
  <c r="H6" i="2" s="1"/>
  <c r="E8" i="2"/>
  <c r="E13" i="2"/>
  <c r="E10" i="2"/>
  <c r="E7" i="2"/>
  <c r="E12" i="2"/>
  <c r="K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Singh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Input ATM Vols for each 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tc={14C8E363-BC15-489F-826D-C20025725152}</author>
  </authors>
  <commentList>
    <comment ref="B2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Ticker Symbol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<sst xmlns="http://schemas.openxmlformats.org/spreadsheetml/2006/main" count="23" uniqueCount="11">
  <si>
    <t>EXP</t>
  </si>
  <si>
    <t>DTE</t>
  </si>
  <si>
    <t>FVOL</t>
  </si>
  <si>
    <t>VOL</t>
  </si>
  <si>
    <t>*Inputs = yellow cells</t>
  </si>
  <si>
    <t>SYM</t>
  </si>
  <si>
    <t>SPOT</t>
  </si>
  <si>
    <t>CHG</t>
  </si>
  <si>
    <t>PCT</t>
  </si>
  <si>
    <t>^SPX</t>
  </si>
  <si>
    <t>*Requires LiveVol Excel Plug-in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</si>
</sst>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dd"/>
    <numFmt numFmtId="165" formatCode=";;;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7" tint="0.59999389629810485"/>
      <name val="Calibri"/>
      <family val="2"/>
      <scheme val="minor"/>
    </font>
    <font>
      <b/>
      <sz val="10"/>
      <color theme="8" tint="0.59999389629810485"/>
      <name val="Calibri"/>
      <family val="2"/>
      <scheme val="minor"/>
    </font>
    <font>
      <b/>
      <i/>
      <sz val="10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9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9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4.9989318521683403E-2"/>
        <bgColor auto="1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left" indent="1"/>
    </xf>
    <xf numFmtId="2" fontId="1" fillId="2" borderId="8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left"/>
    </xf>
    <xf numFmtId="164" fontId="3" fillId="2" borderId="14" xfId="0" applyNumberFormat="1" applyFont="1" applyFill="1" applyBorder="1" applyAlignment="1">
      <alignment horizontal="left"/>
    </xf>
    <xf numFmtId="1" fontId="2" fillId="2" borderId="18" xfId="0" applyNumberFormat="1" applyFont="1" applyFill="1" applyBorder="1" applyAlignment="1">
      <alignment horizontal="center"/>
    </xf>
    <xf numFmtId="166" fontId="1" fillId="2" borderId="18" xfId="0" applyNumberFormat="1" applyFont="1" applyFill="1" applyBorder="1" applyAlignment="1">
      <alignment horizontal="center"/>
    </xf>
    <xf numFmtId="10" fontId="1" fillId="2" borderId="19" xfId="1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left"/>
    </xf>
    <xf numFmtId="0" fontId="1" fillId="3" borderId="2" xfId="0" applyFont="1" applyFill="1" applyBorder="1" applyAlignment="1">
      <alignment horizontal="left" indent="1"/>
    </xf>
    <xf numFmtId="0" fontId="1" fillId="2" borderId="10" xfId="0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ont>
        <color rgb="FFFF9999"/>
      </font>
    </dxf>
    <dxf>
      <font>
        <color theme="9" tint="0.59996337778862885"/>
      </font>
    </dxf>
    <dxf>
      <fill>
        <gradientFill degree="90">
          <stop position="0">
            <color theme="4" tint="-0.25098422193060094"/>
          </stop>
          <stop position="1">
            <color theme="4" tint="-0.49803155613879818"/>
          </stop>
        </gradientFill>
      </fill>
    </dxf>
    <dxf>
      <fill>
        <patternFill>
          <bgColor theme="1" tint="0.14996795556505021"/>
        </patternFill>
      </fill>
    </dxf>
    <dxf>
      <fill>
        <gradientFill degree="90">
          <stop position="0">
            <color theme="4" tint="-0.25098422193060094"/>
          </stop>
          <stop position="1">
            <color theme="4" tint="-0.49803155613879818"/>
          </stop>
        </gradient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lve">
      <tp>
        <v>0</v>
        <stp/>
        <stp>live_volatility_per_expiry</stp>
        <stp>0</stp>
        <stp>SIGMA</stp>
        <tr r="C10" s="2"/>
        <tr r="C8" s="2"/>
        <tr r="C11" s="2"/>
        <tr r="C7" s="2"/>
        <tr r="C13" s="2"/>
        <tr r="C9" s="2"/>
        <tr r="C6" s="2"/>
        <tr r="C12" s="2"/>
      </tp>
      <tp>
        <v>0</v>
        <stp/>
        <stp>lookup_option</stp>
        <stp>^SPX</stp>
        <stp>0</stp>
        <stp>10</stp>
        <stp>0</stp>
        <stp>s</stp>
        <tr r="F13" s="2"/>
      </tp>
      <tp>
        <v>0</v>
        <stp/>
        <stp>lookup_option</stp>
        <stp>^SPX</stp>
        <stp>0</stp>
        <stp>3</stp>
        <stp>0</stp>
        <stp>s</stp>
        <tr r="F6" s="2"/>
      </tp>
      <tp>
        <v>0</v>
        <stp/>
        <stp>lookup_option</stp>
        <stp>^SPX</stp>
        <stp>0</stp>
        <stp>5</stp>
        <stp>0</stp>
        <stp>s</stp>
        <tr r="F8" s="2"/>
      </tp>
      <tp>
        <v>0</v>
        <stp/>
        <stp>lookup_option</stp>
        <stp>^SPX</stp>
        <stp>0</stp>
        <stp>4</stp>
        <stp>0</stp>
        <stp>s</stp>
        <tr r="F7" s="2"/>
      </tp>
      <tp>
        <v>0</v>
        <stp/>
        <stp>lookup_option</stp>
        <stp>^SPX</stp>
        <stp>0</stp>
        <stp>7</stp>
        <stp>0</stp>
        <stp>s</stp>
        <tr r="F10" s="2"/>
      </tp>
      <tp>
        <v>0</v>
        <stp/>
        <stp>lookup_option</stp>
        <stp>^SPX</stp>
        <stp>0</stp>
        <stp>6</stp>
        <stp>0</stp>
        <stp>s</stp>
        <tr r="F9" s="2"/>
      </tp>
      <tp>
        <v>0</v>
        <stp/>
        <stp>lookup_option</stp>
        <stp>^SPX</stp>
        <stp>0</stp>
        <stp>9</stp>
        <stp>0</stp>
        <stp>s</stp>
        <tr r="F12" s="2"/>
      </tp>
      <tp>
        <v>0</v>
        <stp/>
        <stp>lookup_option</stp>
        <stp>^SPX</stp>
        <stp>0</stp>
        <stp>8</stp>
        <stp>0</stp>
        <stp>s</stp>
        <tr r="F11" s="2"/>
      </tp>
      <tp>
        <v>0</v>
        <stp/>
        <stp>live_underlying</stp>
        <stp>^SPX</stp>
        <stp>LAST_TRADE_PRICE</stp>
        <tr r="C3" s="2"/>
      </tp>
      <tp>
        <v>0</v>
        <stp/>
        <stp>live_underlying</stp>
        <stp>^SPX</stp>
        <stp>CHANGE</stp>
        <tr r="D3" s="2"/>
      </tp>
      <tp>
        <v>0</v>
        <stp/>
        <stp>live_volatility_per_expiry</stp>
        <stp>0</stp>
        <stp>EXPIRY</stp>
        <tr r="B9" s="2"/>
        <tr r="B7" s="2"/>
        <tr r="B11" s="2"/>
        <tr r="B8" s="2"/>
        <tr r="B13" s="2"/>
        <tr r="B12" s="2"/>
        <tr r="B10" s="2"/>
        <tr r="B6" s="2"/>
      </tp>
      <tp>
        <v>0</v>
        <stp/>
        <stp>live_option_calc_inputs</stp>
        <stp>0</stp>
        <stp>CALL_expiration_time</stp>
        <tr r="D11" s="2"/>
        <tr r="D8" s="2"/>
        <tr r="D12" s="2"/>
        <tr r="D13" s="2"/>
        <tr r="D7" s="2"/>
        <tr r="D10" s="2"/>
        <tr r="D9" s="2"/>
        <tr r="D6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volatileDependencies" Target="volatileDependencies.xml"/></Relationships>
</file>

<file path=xl/ctrlProps/ctrlProp1.xml><?xml version="1.0" encoding="utf-8"?>
<formControlPr xmlns="http://schemas.microsoft.com/office/spreadsheetml/2009/9/main" objectType="Spin" dx="22" fmlaLink="$F$3" max="9" min="1" page="10"/>
</file>

<file path=xl/ctrlProps/ctrlProp2.xml><?xml version="1.0" encoding="utf-8"?>
<formControlPr xmlns="http://schemas.microsoft.com/office/spreadsheetml/2009/9/main" objectType="Spin" dx="22" fmlaLink="$F$4" max="9" min="1" page="10" val="2"/>
</file>

<file path=xl/ctrlProps/ctrlProp3.xml><?xml version="1.0" encoding="utf-8"?>
<formControlPr xmlns="http://schemas.microsoft.com/office/spreadsheetml/2009/9/main" objectType="Spin" dx="22" fmlaLink="$J$6" max="9" min="1" page="10" val="3"/>
</file>

<file path=xl/ctrlProps/ctrlProp4.xml><?xml version="1.0" encoding="utf-8"?>
<formControlPr xmlns="http://schemas.microsoft.com/office/spreadsheetml/2009/9/main" objectType="Spin" dx="22" fmlaLink="$J$7" max="9" min="1" page="10"/>
</file>

<file path=xl/ctrlProps/ctrlProp5.xml><?xml version="1.0" encoding="utf-8"?>
<formControlPr xmlns="http://schemas.microsoft.com/office/spreadsheetml/2009/9/main" objectType="Spin" dx="22" fmlaLink="$A$5" max="8" page="10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57150</xdr:rowOff>
    </xdr:from>
    <xdr:to>
      <xdr:col>11</xdr:col>
      <xdr:colOff>19049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609600"/>
          <a:ext cx="1514474" cy="914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</xdr:row>
          <xdr:rowOff>19050</xdr:rowOff>
        </xdr:from>
        <xdr:to>
          <xdr:col>6</xdr:col>
          <xdr:colOff>104775</xdr:colOff>
          <xdr:row>2</xdr:row>
          <xdr:rowOff>152400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19050</xdr:rowOff>
        </xdr:from>
        <xdr:to>
          <xdr:col>6</xdr:col>
          <xdr:colOff>104775</xdr:colOff>
          <xdr:row>3</xdr:row>
          <xdr:rowOff>152400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57150</xdr:rowOff>
    </xdr:from>
    <xdr:to>
      <xdr:col>11</xdr:col>
      <xdr:colOff>1992</xdr:colOff>
      <xdr:row>13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352550"/>
          <a:ext cx="1514474" cy="914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</xdr:rowOff>
        </xdr:from>
        <xdr:to>
          <xdr:col>6</xdr:col>
          <xdr:colOff>104775</xdr:colOff>
          <xdr:row>5</xdr:row>
          <xdr:rowOff>152400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6</xdr:col>
          <xdr:colOff>104775</xdr:colOff>
          <xdr:row>6</xdr:row>
          <xdr:rowOff>152400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19050</xdr:rowOff>
        </xdr:from>
        <xdr:to>
          <xdr:col>1</xdr:col>
          <xdr:colOff>104775</xdr:colOff>
          <xdr:row>4</xdr:row>
          <xdr:rowOff>152400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dam Singh" id="{A1A467C9-3251-4694-A7ED-9A906ED99F0D}" userId="b19a8334a902a5b7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18-12-12T21:22:49.66" personId="{A1A467C9-3251-4694-A7ED-9A906ED99F0D}" id="{14C8E363-BC15-489F-826D-C20025725152}">
    <text>Input Ticker Symbol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2"/>
  <sheetViews>
    <sheetView showZeros="0" tabSelected="1" zoomScaleNormal="100" workbookViewId="0">
      <selection activeCell="C3" sqref="C3"/>
    </sheetView>
  </sheetViews>
  <sheetFormatPr defaultColWidth="8.85546875" defaultRowHeight="12.75" x14ac:dyDescent="0.2"/>
  <cols>
    <col min="1" max="1" width="0.85546875" style="1" customWidth="1"/>
    <col min="2" max="2" width="6" style="2" bestFit="1" customWidth="1"/>
    <col min="3" max="3" width="5.42578125" style="1" bestFit="1" customWidth="1"/>
    <col min="4" max="4" width="3.85546875" style="1" bestFit="1" customWidth="1"/>
    <col min="5" max="5" width="5.42578125" style="1" bestFit="1" customWidth="1"/>
    <col min="6" max="6" width="0.85546875" style="1" customWidth="1"/>
    <col min="7" max="7" width="6.85546875" style="1" bestFit="1" customWidth="1"/>
    <col min="8" max="8" width="5.42578125" style="1" bestFit="1" customWidth="1"/>
    <col min="9" max="9" width="3.85546875" style="1" bestFit="1" customWidth="1"/>
    <col min="10" max="10" width="0.85546875" style="1" customWidth="1"/>
    <col min="11" max="11" width="5.42578125" style="1" bestFit="1" customWidth="1"/>
    <col min="12" max="16384" width="8.85546875" style="1"/>
  </cols>
  <sheetData>
    <row r="1" spans="1:11" ht="5.45" customHeight="1" x14ac:dyDescent="0.2"/>
    <row r="2" spans="1:11" x14ac:dyDescent="0.2">
      <c r="B2" s="3" t="s">
        <v>0</v>
      </c>
      <c r="C2" s="6" t="s">
        <v>3</v>
      </c>
      <c r="D2" s="6" t="s">
        <v>1</v>
      </c>
      <c r="E2" s="4" t="s">
        <v>2</v>
      </c>
      <c r="G2" s="3" t="s">
        <v>0</v>
      </c>
      <c r="H2" s="6" t="s">
        <v>3</v>
      </c>
      <c r="I2" s="4" t="s">
        <v>1</v>
      </c>
      <c r="J2" s="5"/>
      <c r="K2" s="7" t="s">
        <v>2</v>
      </c>
    </row>
    <row r="3" spans="1:11" x14ac:dyDescent="0.2">
      <c r="A3" s="8">
        <v>1</v>
      </c>
      <c r="B3" s="26">
        <f ca="1">TODAY()+7*A3-WEEKDAY(TODAY()+1)</f>
        <v>43931</v>
      </c>
      <c r="C3" s="21">
        <v>15.604900000000001</v>
      </c>
      <c r="D3" s="9">
        <f ca="1">IFERROR($B3-TODAY(),0)</f>
        <v>2</v>
      </c>
      <c r="E3" s="18">
        <f>C3</f>
        <v>15.604900000000001</v>
      </c>
      <c r="F3" s="10">
        <v>1</v>
      </c>
      <c r="G3" s="23">
        <f ca="1">IFERROR(INDEX($B$3:$B$10,$F3),0)</f>
        <v>43931</v>
      </c>
      <c r="H3" s="24">
        <f>IFERROR(INDEX($C$3:$C$10,$F3),0)</f>
        <v>15.604900000000001</v>
      </c>
      <c r="I3" s="25">
        <f ca="1">IFERROR(INDEX($D$3:$D$10,$F3),0)</f>
        <v>2</v>
      </c>
      <c r="J3" s="11"/>
      <c r="K3" s="39">
        <f ca="1">IFERROR(SQRT((H4^2*I4-H3^2*I3)/(I4-I3)),0)</f>
        <v>13.076211080868514</v>
      </c>
    </row>
    <row r="4" spans="1:11" x14ac:dyDescent="0.2">
      <c r="A4" s="8">
        <v>2</v>
      </c>
      <c r="B4" s="27">
        <f t="shared" ref="B4:B10" ca="1" si="0">TODAY()+7*A4-WEEKDAY(TODAY()+1)</f>
        <v>43938</v>
      </c>
      <c r="C4" s="17">
        <v>13.678599999999999</v>
      </c>
      <c r="D4" s="11">
        <f t="shared" ref="D4:D10" ca="1" si="1">IFERROR($B4-TODAY(),0)</f>
        <v>9</v>
      </c>
      <c r="E4" s="19">
        <f ca="1">IFERROR(SQRT((C4^2*D4-C3^2*D3)/(D4-D3)),0)</f>
        <v>13.076211080868514</v>
      </c>
      <c r="F4" s="13">
        <v>2</v>
      </c>
      <c r="G4" s="23">
        <f ca="1">IFERROR(INDEX($B$3:$B$10,$F4),0)</f>
        <v>43938</v>
      </c>
      <c r="H4" s="24">
        <f>IFERROR(INDEX($C$3:$C$10,$F4),0)</f>
        <v>13.678599999999999</v>
      </c>
      <c r="I4" s="25">
        <f ca="1">IFERROR(INDEX($D$3:$D$10,$F4),0)</f>
        <v>9</v>
      </c>
      <c r="J4" s="11"/>
      <c r="K4" s="40"/>
    </row>
    <row r="5" spans="1:11" x14ac:dyDescent="0.2">
      <c r="A5" s="8">
        <v>3</v>
      </c>
      <c r="B5" s="27">
        <f t="shared" ca="1" si="0"/>
        <v>43945</v>
      </c>
      <c r="C5" s="17">
        <v>13.491</v>
      </c>
      <c r="D5" s="11">
        <f t="shared" ca="1" si="1"/>
        <v>16</v>
      </c>
      <c r="E5" s="19">
        <f t="shared" ref="E5:E10" ca="1" si="2">IFERROR(SQRT((C5^2*D5-C4^2*D4)/(D5-D4)),0)</f>
        <v>13.245896477022612</v>
      </c>
      <c r="F5" s="14"/>
      <c r="G5" s="5"/>
    </row>
    <row r="6" spans="1:11" x14ac:dyDescent="0.2">
      <c r="A6" s="8">
        <v>4</v>
      </c>
      <c r="B6" s="27">
        <f t="shared" ca="1" si="0"/>
        <v>43952</v>
      </c>
      <c r="C6" s="17">
        <v>13.4533</v>
      </c>
      <c r="D6" s="11">
        <f t="shared" ca="1" si="1"/>
        <v>23</v>
      </c>
      <c r="E6" s="19">
        <f t="shared" ca="1" si="2"/>
        <v>13.366729295797942</v>
      </c>
    </row>
    <row r="7" spans="1:11" x14ac:dyDescent="0.2">
      <c r="A7" s="8">
        <v>5</v>
      </c>
      <c r="B7" s="27">
        <f t="shared" ca="1" si="0"/>
        <v>43959</v>
      </c>
      <c r="C7" s="17">
        <v>13.2667</v>
      </c>
      <c r="D7" s="11">
        <f t="shared" ca="1" si="1"/>
        <v>30</v>
      </c>
      <c r="E7" s="19">
        <f t="shared" ca="1" si="2"/>
        <v>12.634196261563863</v>
      </c>
    </row>
    <row r="8" spans="1:11" x14ac:dyDescent="0.2">
      <c r="A8" s="8">
        <v>6</v>
      </c>
      <c r="B8" s="27">
        <f t="shared" ca="1" si="0"/>
        <v>43966</v>
      </c>
      <c r="C8" s="17">
        <v>13.2654</v>
      </c>
      <c r="D8" s="11">
        <f t="shared" ca="1" si="1"/>
        <v>37</v>
      </c>
      <c r="E8" s="19">
        <f t="shared" ca="1" si="2"/>
        <v>13.259827127832395</v>
      </c>
    </row>
    <row r="9" spans="1:11" x14ac:dyDescent="0.2">
      <c r="A9" s="8">
        <v>7</v>
      </c>
      <c r="B9" s="27">
        <f t="shared" ca="1" si="0"/>
        <v>43973</v>
      </c>
      <c r="C9" s="17">
        <v>13.626799999999999</v>
      </c>
      <c r="D9" s="11">
        <f t="shared" ca="1" si="1"/>
        <v>44</v>
      </c>
      <c r="E9" s="19">
        <f t="shared" ca="1" si="2"/>
        <v>15.39677548635242</v>
      </c>
    </row>
    <row r="10" spans="1:11" x14ac:dyDescent="0.2">
      <c r="A10" s="8">
        <v>8</v>
      </c>
      <c r="B10" s="28">
        <f t="shared" ca="1" si="0"/>
        <v>43980</v>
      </c>
      <c r="C10" s="22">
        <v>13.7842</v>
      </c>
      <c r="D10" s="15">
        <f t="shared" ca="1" si="1"/>
        <v>51</v>
      </c>
      <c r="E10" s="20">
        <f t="shared" ca="1" si="2"/>
        <v>14.735122322823505</v>
      </c>
    </row>
    <row r="11" spans="1:11" x14ac:dyDescent="0.2">
      <c r="A11" s="8"/>
      <c r="B11" s="16"/>
      <c r="C11" s="12"/>
      <c r="D11" s="11"/>
      <c r="E11" s="17"/>
    </row>
    <row r="12" spans="1:11" x14ac:dyDescent="0.2">
      <c r="B12" s="41" t="s">
        <v>4</v>
      </c>
      <c r="C12" s="41"/>
      <c r="D12" s="41"/>
      <c r="E12" s="41"/>
      <c r="F12" s="41"/>
      <c r="G12" s="41"/>
      <c r="H12" s="41"/>
      <c r="I12" s="41"/>
      <c r="J12" s="41"/>
      <c r="K12" s="41"/>
    </row>
  </sheetData>
  <mergeCells count="2">
    <mergeCell ref="K3:K4"/>
    <mergeCell ref="B12:K12"/>
  </mergeCells>
  <conditionalFormatting sqref="A1:XFD1048576">
    <cfRule type="expression" dxfId="5" priority="2">
      <formula>MOD(ROW(),2)=0</formula>
    </cfRule>
  </conditionalFormatting>
  <conditionalFormatting sqref="B2:E2 G2:I2 K2">
    <cfRule type="notContainsErrors" dxfId="4" priority="1">
      <formula>NOT(ISERROR(B2))</formula>
    </cfRule>
  </conditionalFormatting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autoPict="0">
                <anchor moveWithCells="1">
                  <from>
                    <xdr:col>6</xdr:col>
                    <xdr:colOff>19050</xdr:colOff>
                    <xdr:row>2</xdr:row>
                    <xdr:rowOff>19050</xdr:rowOff>
                  </from>
                  <to>
                    <xdr:col>6</xdr:col>
                    <xdr:colOff>104775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pinner 6">
              <controlPr defaultSize="0" autoPict="0">
                <anchor moveWithCells="1">
                  <from>
                    <xdr:col>6</xdr:col>
                    <xdr:colOff>19050</xdr:colOff>
                    <xdr:row>3</xdr:row>
                    <xdr:rowOff>19050</xdr:rowOff>
                  </from>
                  <to>
                    <xdr:col>6</xdr:col>
                    <xdr:colOff>104775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5"/>
  <sheetViews>
    <sheetView showZeros="0" zoomScaleNormal="100" workbookViewId="0">
      <selection activeCell="H26" sqref="H26"/>
    </sheetView>
  </sheetViews>
  <sheetFormatPr defaultColWidth="8.85546875" defaultRowHeight="12.75" x14ac:dyDescent="0.2"/>
  <cols>
    <col min="1" max="1" width="0.85546875" style="8" customWidth="1"/>
    <col min="2" max="2" width="5.85546875" style="2" bestFit="1" customWidth="1"/>
    <col min="3" max="3" width="5.42578125" style="1" bestFit="1" customWidth="1"/>
    <col min="4" max="4" width="4.42578125" style="1" bestFit="1" customWidth="1"/>
    <col min="5" max="5" width="9.28515625" style="1" customWidth="1"/>
    <col min="6" max="6" width="0.85546875" style="1" customWidth="1"/>
    <col min="7" max="7" width="7.140625" style="1" bestFit="1" customWidth="1"/>
    <col min="8" max="8" width="5.42578125" style="1" bestFit="1" customWidth="1"/>
    <col min="9" max="9" width="3.85546875" style="1" bestFit="1" customWidth="1"/>
    <col min="10" max="10" width="0.85546875" style="1" customWidth="1"/>
    <col min="11" max="11" width="5.42578125" style="1" bestFit="1" customWidth="1"/>
    <col min="12" max="12" width="8.85546875" style="1"/>
    <col min="13" max="13" width="18.42578125" style="1" bestFit="1" customWidth="1"/>
    <col min="14" max="16384" width="8.85546875" style="1"/>
  </cols>
  <sheetData>
    <row r="1" spans="1:11" ht="5.0999999999999996" customHeight="1" x14ac:dyDescent="0.2"/>
    <row r="2" spans="1:11" x14ac:dyDescent="0.2">
      <c r="B2" s="3" t="s">
        <v>5</v>
      </c>
      <c r="C2" s="6" t="s">
        <v>6</v>
      </c>
      <c r="D2" s="6" t="s">
        <v>7</v>
      </c>
      <c r="E2" s="4" t="s">
        <v>8</v>
      </c>
    </row>
    <row r="3" spans="1:11" x14ac:dyDescent="0.2">
      <c r="B3" s="38" t="s">
        <v>9</v>
      </c>
      <c r="C3" s="29">
        <f>RTD("lve",, "live_underlying", $B$3,"LAST_TRADE_PRICE")</f>
        <v>0</v>
      </c>
      <c r="D3" s="30">
        <f>RTD("lve",, "live_underlying", $B$3,"CHANGE")</f>
        <v>0</v>
      </c>
      <c r="E3" s="31" t="str">
        <f>IFERROR(D3/(C3-D3),"")</f>
        <v/>
      </c>
    </row>
    <row r="4" spans="1:11" x14ac:dyDescent="0.2">
      <c r="B4" s="1"/>
    </row>
    <row r="5" spans="1:11" x14ac:dyDescent="0.2">
      <c r="A5" s="8">
        <v>2</v>
      </c>
      <c r="B5" s="37" t="s">
        <v>0</v>
      </c>
      <c r="C5" s="6" t="s">
        <v>3</v>
      </c>
      <c r="D5" s="6" t="s">
        <v>1</v>
      </c>
      <c r="E5" s="4" t="s">
        <v>2</v>
      </c>
      <c r="G5" s="3" t="s">
        <v>0</v>
      </c>
      <c r="H5" s="6" t="s">
        <v>3</v>
      </c>
      <c r="I5" s="4" t="s">
        <v>1</v>
      </c>
      <c r="J5" s="5"/>
      <c r="K5" s="7" t="s">
        <v>2</v>
      </c>
    </row>
    <row r="6" spans="1:11" x14ac:dyDescent="0.2">
      <c r="A6" s="8">
        <v>1</v>
      </c>
      <c r="B6" s="26">
        <f>RTD("lve",,"live_volatility_per_expiry",$F6,"EXPIRY")</f>
        <v>0</v>
      </c>
      <c r="C6" s="21">
        <f>RTD("lve",,"live_volatility_per_expiry",$F6,"SIGMA")</f>
        <v>0</v>
      </c>
      <c r="D6" s="9">
        <f>IFERROR(RTD("lve",,"live_option_calc_inputs",$F6,"CALL_expiration_time")*365,0)</f>
        <v>0</v>
      </c>
      <c r="E6" s="32">
        <f>C6</f>
        <v>0</v>
      </c>
      <c r="F6" s="36">
        <f>RTD("lve",,"lookup_option",$B$3,0,$A6+$A$5,MROUND($C$3,5),"s")</f>
        <v>0</v>
      </c>
      <c r="G6" s="23" cm="1">
        <f t="array" ref="G6">IFERROR(INDEX(B$6:B$13,$J6),0)</f>
        <v>0</v>
      </c>
      <c r="H6" s="35" cm="1">
        <f t="array" ref="H6">IFERROR(INDEX(C$6:C$13,$J6),0)</f>
        <v>0</v>
      </c>
      <c r="I6" s="25" cm="1">
        <f t="array" ref="I6">IFERROR(INDEX(D$6:D$13,$J6),0)</f>
        <v>0</v>
      </c>
      <c r="J6" s="10">
        <v>3</v>
      </c>
      <c r="K6" s="42">
        <f>IFERROR(SQRT((H7^2*I7-H6^2*I6)/(I7-I6)),0)</f>
        <v>0</v>
      </c>
    </row>
    <row r="7" spans="1:11" x14ac:dyDescent="0.2">
      <c r="A7" s="8">
        <v>2</v>
      </c>
      <c r="B7" s="27">
        <f>RTD("lve",,"live_volatility_per_expiry",$F7,"EXPIRY")</f>
        <v>0</v>
      </c>
      <c r="C7" s="17">
        <f>RTD("lve",,"live_volatility_per_expiry",$F7,"SIGMA")</f>
        <v>0</v>
      </c>
      <c r="D7" s="11">
        <f>IFERROR(RTD("lve",,"live_option_calc_inputs",$F7,"CALL_expiration_time")*365,0)</f>
        <v>0</v>
      </c>
      <c r="E7" s="33">
        <f>IFERROR(SQRT((C7^2*D7-C6^2*D6)/(D7-D6)),0)</f>
        <v>0</v>
      </c>
      <c r="F7" s="36">
        <f>RTD("lve",,"lookup_option",$B$3,0,$A7+$A$5,MROUND($C$3,5),"s")</f>
        <v>0</v>
      </c>
      <c r="G7" s="23" cm="1">
        <f t="array" ref="G7">IFERROR(INDEX(B$6:B$13,$J6+$J7),0)</f>
        <v>0</v>
      </c>
      <c r="H7" s="35" cm="1">
        <f t="array" ref="H7">IFERROR(INDEX(C$6:C$13,$J6+$J7),0)</f>
        <v>0</v>
      </c>
      <c r="I7" s="25" cm="1">
        <f t="array" ref="I7">IFERROR(INDEX(D$6:D$13,$J6+$J7),0)</f>
        <v>0</v>
      </c>
      <c r="J7" s="13">
        <v>1</v>
      </c>
      <c r="K7" s="43"/>
    </row>
    <row r="8" spans="1:11" x14ac:dyDescent="0.2">
      <c r="A8" s="8">
        <v>3</v>
      </c>
      <c r="B8" s="27">
        <f>RTD("lve",,"live_volatility_per_expiry",$F8,"EXPIRY")</f>
        <v>0</v>
      </c>
      <c r="C8" s="17">
        <f>RTD("lve",,"live_volatility_per_expiry",$F8,"SIGMA")</f>
        <v>0</v>
      </c>
      <c r="D8" s="11">
        <f>IFERROR(RTD("lve",,"live_option_calc_inputs",$F8,"CALL_expiration_time")*365,0)</f>
        <v>0</v>
      </c>
      <c r="E8" s="33">
        <f t="shared" ref="E8:E13" si="0">IFERROR(SQRT((C8^2*D8-C7^2*D7)/(D8-D7)),0)</f>
        <v>0</v>
      </c>
      <c r="F8" s="36">
        <f>RTD("lve",,"lookup_option",$B$3,0,$A8+$A$5,MROUND($C$3,5),"s")</f>
        <v>0</v>
      </c>
      <c r="G8" s="5"/>
    </row>
    <row r="9" spans="1:11" x14ac:dyDescent="0.2">
      <c r="A9" s="8">
        <v>4</v>
      </c>
      <c r="B9" s="27">
        <f>RTD("lve",,"live_volatility_per_expiry",$F9,"EXPIRY")</f>
        <v>0</v>
      </c>
      <c r="C9" s="17">
        <f>RTD("lve",,"live_volatility_per_expiry",$F9,"SIGMA")</f>
        <v>0</v>
      </c>
      <c r="D9" s="11">
        <f>IFERROR(RTD("lve",,"live_option_calc_inputs",$F9,"CALL_expiration_time")*365,0)</f>
        <v>0</v>
      </c>
      <c r="E9" s="33">
        <f t="shared" si="0"/>
        <v>0</v>
      </c>
      <c r="F9" s="36">
        <f>RTD("lve",,"lookup_option",$B$3,0,$A9+$A$5,MROUND($C$3,5),"s")</f>
        <v>0</v>
      </c>
    </row>
    <row r="10" spans="1:11" x14ac:dyDescent="0.2">
      <c r="A10" s="8">
        <v>5</v>
      </c>
      <c r="B10" s="27">
        <f>RTD("lve",,"live_volatility_per_expiry",$F10,"EXPIRY")</f>
        <v>0</v>
      </c>
      <c r="C10" s="17">
        <f>RTD("lve",,"live_volatility_per_expiry",$F10,"SIGMA")</f>
        <v>0</v>
      </c>
      <c r="D10" s="11">
        <f>IFERROR(RTD("lve",,"live_option_calc_inputs",$F10,"CALL_expiration_time")*365,0)</f>
        <v>0</v>
      </c>
      <c r="E10" s="33">
        <f t="shared" si="0"/>
        <v>0</v>
      </c>
      <c r="F10" s="36">
        <f>RTD("lve",,"lookup_option",$B$3,0,$A10+$A$5,MROUND($C$3,5),"s")</f>
        <v>0</v>
      </c>
    </row>
    <row r="11" spans="1:11" x14ac:dyDescent="0.2">
      <c r="A11" s="8">
        <v>6</v>
      </c>
      <c r="B11" s="27">
        <f>RTD("lve",,"live_volatility_per_expiry",$F11,"EXPIRY")</f>
        <v>0</v>
      </c>
      <c r="C11" s="17">
        <f>RTD("lve",,"live_volatility_per_expiry",$F11,"SIGMA")</f>
        <v>0</v>
      </c>
      <c r="D11" s="11">
        <f>IFERROR(RTD("lve",,"live_option_calc_inputs",$F11,"CALL_expiration_time")*365,0)</f>
        <v>0</v>
      </c>
      <c r="E11" s="33">
        <f t="shared" si="0"/>
        <v>0</v>
      </c>
      <c r="F11" s="36">
        <f>RTD("lve",,"lookup_option",$B$3,0,$A11+$A$5,MROUND($C$3,5),"s")</f>
        <v>0</v>
      </c>
    </row>
    <row r="12" spans="1:11" x14ac:dyDescent="0.2">
      <c r="A12" s="8">
        <v>7</v>
      </c>
      <c r="B12" s="27">
        <f>RTD("lve",,"live_volatility_per_expiry",$F12,"EXPIRY")</f>
        <v>0</v>
      </c>
      <c r="C12" s="17">
        <f>RTD("lve",,"live_volatility_per_expiry",$F12,"SIGMA")</f>
        <v>0</v>
      </c>
      <c r="D12" s="11">
        <f>IFERROR(RTD("lve",,"live_option_calc_inputs",$F12,"CALL_expiration_time")*365,0)</f>
        <v>0</v>
      </c>
      <c r="E12" s="33">
        <f t="shared" si="0"/>
        <v>0</v>
      </c>
      <c r="F12" s="36">
        <f>RTD("lve",,"lookup_option",$B$3,0,$A12+$A$5,MROUND($C$3,5),"s")</f>
        <v>0</v>
      </c>
    </row>
    <row r="13" spans="1:11" x14ac:dyDescent="0.2">
      <c r="A13" s="8">
        <v>8</v>
      </c>
      <c r="B13" s="28">
        <f>RTD("lve",,"live_volatility_per_expiry",$F13,"EXPIRY")</f>
        <v>0</v>
      </c>
      <c r="C13" s="22">
        <f>RTD("lve",,"live_volatility_per_expiry",$F13,"SIGMA")</f>
        <v>0</v>
      </c>
      <c r="D13" s="15">
        <f>IFERROR(RTD("lve",,"live_option_calc_inputs",$F13,"CALL_expiration_time")*365,0)</f>
        <v>0</v>
      </c>
      <c r="E13" s="34">
        <f t="shared" si="0"/>
        <v>0</v>
      </c>
      <c r="F13" s="36">
        <f>RTD("lve",,"lookup_option",$B$3,0,$A13+$A$5,MROUND($C$3,5),"s")</f>
        <v>0</v>
      </c>
    </row>
    <row r="14" spans="1:11" x14ac:dyDescent="0.2">
      <c r="B14" s="16"/>
      <c r="C14" s="12"/>
      <c r="D14" s="11"/>
      <c r="E14" s="17"/>
    </row>
    <row r="15" spans="1:11" x14ac:dyDescent="0.2">
      <c r="B15" s="41" t="s">
        <v>10</v>
      </c>
      <c r="C15" s="41"/>
      <c r="D15" s="41"/>
      <c r="E15" s="41"/>
      <c r="F15" s="41"/>
      <c r="G15" s="41"/>
      <c r="H15" s="41"/>
      <c r="I15" s="41"/>
      <c r="J15" s="41"/>
      <c r="K15" s="41"/>
    </row>
  </sheetData>
  <mergeCells count="2">
    <mergeCell ref="K6:K7"/>
    <mergeCell ref="B15:K15"/>
  </mergeCells>
  <conditionalFormatting sqref="A1:XFD14 A16:XFD1048576 A15:B15 L15:XFD15">
    <cfRule type="expression" dxfId="3" priority="6">
      <formula>MOD(ROW(),2)=0</formula>
    </cfRule>
  </conditionalFormatting>
  <conditionalFormatting sqref="B5:E5 G5:I5 K5 B2:E2">
    <cfRule type="notContainsErrors" dxfId="2" priority="5">
      <formula>NOT(ISERROR(B2))</formula>
    </cfRule>
  </conditionalFormatting>
  <conditionalFormatting sqref="D3:E3"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>
                  <from>
                    <xdr:col>6</xdr:col>
                    <xdr:colOff>19050</xdr:colOff>
                    <xdr:row>5</xdr:row>
                    <xdr:rowOff>19050</xdr:rowOff>
                  </from>
                  <to>
                    <xdr:col>6</xdr:col>
                    <xdr:colOff>104775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pinner 2">
              <controlPr defaultSiz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6</xdr:col>
                    <xdr:colOff>104775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Spinner 6">
              <controlPr defaultSize="0" autoPict="0">
                <anchor moveWithCells="1">
                  <from>
                    <xdr:col>1</xdr:col>
                    <xdr:colOff>19050</xdr:colOff>
                    <xdr:row>4</xdr:row>
                    <xdr:rowOff>19050</xdr:rowOff>
                  </from>
                  <to>
                    <xdr:col>1</xdr:col>
                    <xdr:colOff>104775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STATIC</vt:lpstr>
      <vt:lpstr>LIVE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 Singh</cp:lastModifiedBy>
  <dcterms:created xsi:type="dcterms:W3CDTF">2016-09-27T20:33:00Z</dcterms:created>
  <dcterms:modified xsi:type="dcterms:W3CDTF">2020-04-08T16:09:08Z</dcterms:modified>
</cp:coreProperties>
</file>